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170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'!$A$11:$G$66</definedName>
    <definedName name="_xlnm._FilterDatabase" localSheetId="1" hidden="1">'Приложение 2'!$A$11:$F$68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"/>
  <c r="E43" s="1"/>
  <c r="G61"/>
  <c r="F33" i="1"/>
  <c r="D33" s="1"/>
  <c r="E44" i="4"/>
  <c r="E66" l="1"/>
  <c r="F66"/>
  <c r="G66"/>
  <c r="F40"/>
  <c r="G40"/>
  <c r="G71"/>
  <c r="F71"/>
  <c r="E70"/>
  <c r="E71" s="1"/>
  <c r="D24" i="1"/>
  <c r="E45" i="4"/>
  <c r="E51"/>
  <c r="D28" i="1" l="1"/>
  <c r="D37"/>
  <c r="D17"/>
  <c r="D21"/>
  <c r="D25"/>
  <c r="D30"/>
  <c r="D19"/>
  <c r="D42"/>
  <c r="E59"/>
  <c r="F59"/>
  <c r="D58"/>
  <c r="D13"/>
  <c r="D22"/>
  <c r="D43"/>
  <c r="E61" i="4" l="1"/>
  <c r="G56"/>
  <c r="G17"/>
  <c r="E36"/>
  <c r="E33"/>
  <c r="E52" l="1"/>
  <c r="F68"/>
  <c r="G68"/>
  <c r="E67"/>
  <c r="E68" s="1"/>
  <c r="E56"/>
  <c r="G46"/>
  <c r="E55"/>
  <c r="E53"/>
  <c r="E48"/>
  <c r="E49"/>
  <c r="G41"/>
  <c r="G60"/>
  <c r="G65" l="1"/>
  <c r="E23"/>
  <c r="E37" l="1"/>
  <c r="E35"/>
  <c r="E34"/>
  <c r="E32"/>
  <c r="E30"/>
  <c r="E29"/>
  <c r="E28"/>
  <c r="E27"/>
  <c r="E26"/>
  <c r="E25"/>
  <c r="E22"/>
  <c r="E40" s="1"/>
  <c r="E21"/>
  <c r="E20"/>
  <c r="E19"/>
  <c r="E18"/>
  <c r="E17"/>
  <c r="E16"/>
  <c r="E13"/>
  <c r="E14"/>
  <c r="E12"/>
  <c r="G15" l="1"/>
  <c r="D16" i="1"/>
  <c r="E15" i="4" l="1"/>
  <c r="G39"/>
  <c r="G73" s="1"/>
  <c r="F69" l="1"/>
  <c r="G74" l="1"/>
  <c r="F74"/>
  <c r="F72"/>
  <c r="F38"/>
  <c r="F39" s="1"/>
  <c r="E54"/>
  <c r="D46" i="1"/>
  <c r="D18"/>
  <c r="D29" l="1"/>
  <c r="D23"/>
  <c r="D20"/>
  <c r="D27"/>
  <c r="E60"/>
  <c r="E62"/>
  <c r="E65"/>
  <c r="E66"/>
  <c r="E64"/>
  <c r="E63"/>
  <c r="E61"/>
  <c r="D50"/>
  <c r="D51"/>
  <c r="D52"/>
  <c r="D53"/>
  <c r="D12"/>
  <c r="E60" i="4" l="1"/>
  <c r="F65" l="1"/>
  <c r="F73" s="1"/>
  <c r="E64"/>
  <c r="E38"/>
  <c r="E39" s="1"/>
  <c r="E67" i="1"/>
  <c r="F67"/>
  <c r="D38"/>
  <c r="D26" l="1"/>
  <c r="D31"/>
  <c r="D32"/>
  <c r="D34"/>
  <c r="D35"/>
  <c r="D36"/>
  <c r="D39"/>
  <c r="D40"/>
  <c r="D41"/>
  <c r="D44"/>
  <c r="D45"/>
  <c r="D47"/>
  <c r="D48"/>
  <c r="D49"/>
  <c r="D54"/>
  <c r="D55"/>
  <c r="D56"/>
  <c r="D57"/>
  <c r="D59" l="1"/>
  <c r="E46" i="4"/>
  <c r="E41"/>
  <c r="E65" s="1"/>
  <c r="E73" s="1"/>
  <c r="E74" l="1"/>
  <c r="D66" i="1"/>
  <c r="D65"/>
  <c r="D64"/>
  <c r="D63"/>
  <c r="D62"/>
  <c r="D61"/>
  <c r="D60"/>
  <c r="D67" l="1"/>
  <c r="E68"/>
  <c r="D68" l="1"/>
  <c r="F68"/>
</calcChain>
</file>

<file path=xl/sharedStrings.xml><?xml version="1.0" encoding="utf-8"?>
<sst xmlns="http://schemas.openxmlformats.org/spreadsheetml/2006/main" count="227" uniqueCount="140">
  <si>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</si>
  <si>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</si>
  <si>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</si>
  <si>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</si>
  <si>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</si>
  <si>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</si>
  <si>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</si>
  <si>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</si>
  <si>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</si>
  <si>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комбинированного вида № 143"</t>
  </si>
  <si>
    <t>МАОУ СОШ №1</t>
  </si>
  <si>
    <t>МАОУ СОШ №2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</si>
  <si>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</si>
  <si>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</si>
  <si>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</si>
  <si>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</si>
  <si>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</si>
  <si>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</si>
  <si>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№15</t>
  </si>
  <si>
    <t>МАОУ СОШ № 18</t>
  </si>
  <si>
    <t>МАОУ СОШ №21</t>
  </si>
  <si>
    <t>МАОУ СОШ №25</t>
  </si>
  <si>
    <t>МАОУ СОШ №34</t>
  </si>
  <si>
    <t>МАОУ СОШ № 35</t>
  </si>
  <si>
    <t>МАОУ СОШ № 38</t>
  </si>
  <si>
    <t>МАОУ СОШ № 45</t>
  </si>
  <si>
    <t xml:space="preserve">МАОУ СОШ № 90 </t>
  </si>
  <si>
    <t>МАУ ШИ №31</t>
  </si>
  <si>
    <t>МАУ Начальная школа №25</t>
  </si>
  <si>
    <t>ИТОГО по направлению</t>
  </si>
  <si>
    <t>Субсидия на обеспечение образовательных организаций 1,2 категории квалифицированной охраной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</si>
  <si>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</si>
  <si>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</si>
  <si>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</si>
  <si>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</si>
  <si>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</si>
  <si>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</si>
  <si>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</si>
  <si>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</si>
  <si>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</si>
  <si>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Ремонт и противопожарные мероприятия</t>
  </si>
  <si>
    <t>МАДОУ "Детский сад № 58"</t>
  </si>
  <si>
    <t>из них на проведение противопожарных мероприятий</t>
  </si>
  <si>
    <t>МАОУ СОШ № 9</t>
  </si>
  <si>
    <t>МАОУ СОШ № 10</t>
  </si>
  <si>
    <t xml:space="preserve">Сумма, рублей
</t>
  </si>
  <si>
    <t>Общеобразовательные учреждения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</si>
  <si>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</si>
  <si>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Ремонт кровли СП Детский сад №54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</si>
  <si>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</si>
  <si>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 xml:space="preserve">Ремонт кровли  </t>
  </si>
  <si>
    <t>МАДОУ "Детский сад № 52"</t>
  </si>
  <si>
    <t>Капитальный ремонт здания</t>
  </si>
  <si>
    <t>Субсидия на проведение капитального ремонта зданий и сооружений муниципальных организаций дошкольного образования</t>
  </si>
  <si>
    <t>Субсидия на замену окон в общеобразовательных организациях</t>
  </si>
  <si>
    <t>Замена оконных блоков</t>
  </si>
  <si>
    <t>Монтаж системы оповещения</t>
  </si>
  <si>
    <t>МАДОУ "Детский сад комбинированного вида № 4"</t>
  </si>
  <si>
    <t>Монтаж системы контроля доступа СП ООШ №23</t>
  </si>
  <si>
    <t>Ремонт охранной сигнализации СП ООШ №23</t>
  </si>
  <si>
    <t>Ремонт системы охранного телевидения СП ООШ №23</t>
  </si>
  <si>
    <t>МАДОУ "Детский сад № 72"</t>
  </si>
  <si>
    <t>МАДОУ "Детский сад № 96"</t>
  </si>
  <si>
    <t>МАДОУ "Детский сад комбинированного вида № 43"</t>
  </si>
  <si>
    <t>МАДОУ "Детский сад комбинированного вида № 47"</t>
  </si>
  <si>
    <t>Устройство калитки</t>
  </si>
  <si>
    <t>Ремонт помещений</t>
  </si>
  <si>
    <t xml:space="preserve">Монтаж дверей </t>
  </si>
  <si>
    <t>МАДОУ "Детский сад комбинированного вида № 36"</t>
  </si>
  <si>
    <t>Монтаж металлической двери</t>
  </si>
  <si>
    <t>МАДОУ "Детский сад № 17"</t>
  </si>
  <si>
    <t>Монтаж системы вентиляции</t>
  </si>
  <si>
    <t>МАДОУ "Детский сад № 5"</t>
  </si>
  <si>
    <t>МАДОУ "Детский сад № 2"</t>
  </si>
  <si>
    <t>Ремонтные работы</t>
  </si>
  <si>
    <t>МАДОУ "Детский сад № 24"</t>
  </si>
  <si>
    <t>Замена дверей</t>
  </si>
  <si>
    <t>МАДОУ "Детский сад № 33"</t>
  </si>
  <si>
    <t>МАДОУ "Детский сад № 38"</t>
  </si>
  <si>
    <t>Приобретение двери</t>
  </si>
  <si>
    <t>МАДОУ "Детский сад № 44"</t>
  </si>
  <si>
    <t>МАДОУ "Детский сад № 47"</t>
  </si>
  <si>
    <t>Ремонт санитарного узла</t>
  </si>
  <si>
    <t>Противопожарные мероприятия</t>
  </si>
  <si>
    <t>МАДОУ "Детский сад № 59"</t>
  </si>
  <si>
    <t>установка перегородки</t>
  </si>
  <si>
    <t>МАДОУ "Детский сад № 61"</t>
  </si>
  <si>
    <t>Замена светильников</t>
  </si>
  <si>
    <t>МАДОУ "Детский сад № 62"</t>
  </si>
  <si>
    <t>МАДОУ "Детский сад № 63"</t>
  </si>
  <si>
    <t>МАДОУ "Детский сад № 65"</t>
  </si>
  <si>
    <t>Замена линолеума</t>
  </si>
  <si>
    <t>МАДОУ "Детский сад № 71"</t>
  </si>
  <si>
    <t>МАДОУ "Детский сад № 87"</t>
  </si>
  <si>
    <t>МАДОУ "Детский сад № 209"</t>
  </si>
  <si>
    <t>МАДОУ "Детский сад № 91"</t>
  </si>
  <si>
    <t>МАДОУ "Детский сад комбинированного вида № 33"</t>
  </si>
  <si>
    <t xml:space="preserve">Приобретение материалов для ремонта ограждения </t>
  </si>
  <si>
    <t xml:space="preserve">Монтаж системы контроля доступа </t>
  </si>
  <si>
    <t>МАОУ СОШ № 34</t>
  </si>
  <si>
    <t>МАОУ СОШ № 8</t>
  </si>
  <si>
    <t>МАОУ СОШ № 4</t>
  </si>
  <si>
    <t>Ремонт коридора</t>
  </si>
  <si>
    <t>Приобретение краски, монтаж перегородок</t>
  </si>
  <si>
    <t>МАОУ СОШ № 90</t>
  </si>
  <si>
    <t>Замена освещения</t>
  </si>
  <si>
    <t>Установка перегородки</t>
  </si>
  <si>
    <t>МАУ ДО ЦЮТ</t>
  </si>
  <si>
    <t>Приобретение материалов для ремонтных работ</t>
  </si>
  <si>
    <t>МАОУ СОШ № 25</t>
  </si>
  <si>
    <t>Ремонт кровли, технический надзор за работами, проведение негосударственной экспертизы сметной стоимости работ</t>
  </si>
  <si>
    <t>Учреждения дополнительного образования</t>
  </si>
  <si>
    <t>МАДОУ "Детский сад № 73"</t>
  </si>
  <si>
    <t>Монтаж притяжной вентиляции</t>
  </si>
  <si>
    <t>МАДОУ "Детский сад № 92"</t>
  </si>
  <si>
    <t>Услуги прохождения государственной экспертизы</t>
  </si>
  <si>
    <t>Аварийный ремонт системы отопления</t>
  </si>
  <si>
    <t>Ремонт помещений "Доброшколы"</t>
  </si>
  <si>
    <t>МАДОУ "Детский сад комбинированного вида № 15"</t>
  </si>
  <si>
    <t>Монтаж разделительного забора, в том числе разработка проектно-сметной документации</t>
  </si>
  <si>
    <t>Восстановление работоспособности системы видеонаблюдения</t>
  </si>
  <si>
    <t>Монтаж системы контроля управления доступом</t>
  </si>
  <si>
    <t>МАДОУ "Детский сад № 75"</t>
  </si>
  <si>
    <t>Монтаж дополнительных камер видеонаблюдения</t>
  </si>
  <si>
    <t>МАДОУ "Детский сад комбинированного вида № 38"</t>
  </si>
  <si>
    <t>Восстановление аварийного освещения</t>
  </si>
  <si>
    <t>Монтаж системы контроля доступа</t>
  </si>
  <si>
    <t xml:space="preserve">МАОУ СОШ № 2 </t>
  </si>
  <si>
    <t>Ремонт системы АПС</t>
  </si>
  <si>
    <t>Ремонт системы видеонаблюдения</t>
  </si>
  <si>
    <t>МАОУ СОШ № 21</t>
  </si>
  <si>
    <t>Разработка проектно-сметной документации на капитальный ремонт здания СП ООШ №5</t>
  </si>
  <si>
    <t>Монтаж освещения на фасаде здания</t>
  </si>
  <si>
    <t>Монтжа освещения на фасаде здания</t>
  </si>
  <si>
    <t>Прочие учреждения</t>
  </si>
  <si>
    <t>МАУ ЦООД Горный</t>
  </si>
  <si>
    <t>Ремонт водонапорной башни</t>
  </si>
  <si>
    <t>(рублей)</t>
  </si>
  <si>
    <t xml:space="preserve">ПРИЛОЖЕНИЕ 1
Утверждено
распоряжением Администрации
Златоустовского городского округа
от 02.05.2024 г. № 1010-р/АДМ
</t>
  </si>
  <si>
    <t xml:space="preserve">ПРИЛОЖЕНИЕ 2
Утверждено
распоряжением Администрации
Златоустовского городского округа
от 02.05.2024 г. № 1010-р/АДМ
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</si>
</sst>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00000000_);_(* \(#,##0.000000000\);_(* &quot;-&quot;??_);_(@_)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right" vertical="center" wrapText="1"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4" fontId="2" fillId="2" borderId="5" xfId="1" applyFont="1" applyFill="1" applyBorder="1" applyAlignment="1">
      <alignment horizontal="right" vertical="center"/>
    </xf>
    <xf numFmtId="164" fontId="0" fillId="2" borderId="0" xfId="1" applyFont="1" applyFill="1" applyAlignment="1">
      <alignment wrapText="1" shrinkToFit="1"/>
    </xf>
    <xf numFmtId="164" fontId="0" fillId="2" borderId="0" xfId="1" applyFont="1" applyFill="1" applyAlignment="1">
      <alignment horizontal="right"/>
    </xf>
    <xf numFmtId="164" fontId="2" fillId="2" borderId="0" xfId="1" applyFont="1" applyFill="1" applyAlignment="1">
      <alignment horizontal="center" wrapText="1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0" fontId="0" fillId="0" borderId="0" xfId="0" applyAlignment="1">
      <alignment horizontal="left" wrapText="1" shrinkToFit="1"/>
    </xf>
    <xf numFmtId="0" fontId="2" fillId="2" borderId="0" xfId="0" applyFont="1" applyFill="1" applyAlignment="1">
      <alignment horizontal="left" wrapText="1" shrinkToFit="1"/>
    </xf>
    <xf numFmtId="0" fontId="0" fillId="2" borderId="0" xfId="0" applyFill="1" applyAlignment="1">
      <alignment horizontal="left" wrapText="1" shrinkToFit="1"/>
    </xf>
    <xf numFmtId="0" fontId="2" fillId="2" borderId="5" xfId="0" applyFont="1" applyFill="1" applyBorder="1" applyAlignment="1">
      <alignment vertical="center"/>
    </xf>
    <xf numFmtId="164" fontId="2" fillId="2" borderId="5" xfId="1" applyFont="1" applyFill="1" applyBorder="1" applyAlignment="1">
      <alignment vertical="center"/>
    </xf>
    <xf numFmtId="164" fontId="5" fillId="2" borderId="5" xfId="1" applyFont="1" applyFill="1" applyBorder="1" applyAlignment="1">
      <alignment vertical="center"/>
    </xf>
    <xf numFmtId="164" fontId="4" fillId="2" borderId="5" xfId="1" applyFont="1" applyFill="1" applyBorder="1" applyAlignment="1">
      <alignment vertical="center"/>
    </xf>
    <xf numFmtId="164" fontId="2" fillId="0" borderId="0" xfId="1" applyFont="1" applyFill="1" applyAlignment="1">
      <alignment horizontal="right" vertical="center"/>
    </xf>
    <xf numFmtId="164" fontId="2" fillId="0" borderId="5" xfId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164" fontId="2" fillId="0" borderId="0" xfId="1" applyFont="1" applyFill="1" applyAlignment="1">
      <alignment horizontal="right" wrapText="1" shrinkToFi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wrapText="1" shrinkToFit="1"/>
    </xf>
    <xf numFmtId="0" fontId="2" fillId="0" borderId="0" xfId="0" applyFont="1" applyFill="1" applyAlignment="1">
      <alignment wrapText="1" shrinkToFit="1"/>
    </xf>
    <xf numFmtId="0" fontId="2" fillId="0" borderId="5" xfId="0" applyFont="1" applyFill="1" applyBorder="1" applyAlignment="1">
      <alignment horizontal="left" vertical="center"/>
    </xf>
    <xf numFmtId="4" fontId="2" fillId="0" borderId="5" xfId="0" applyNumberFormat="1" applyFont="1" applyFill="1" applyBorder="1"/>
    <xf numFmtId="0" fontId="2" fillId="0" borderId="5" xfId="0" applyFont="1" applyFill="1" applyBorder="1" applyAlignment="1">
      <alignment vertical="center"/>
    </xf>
    <xf numFmtId="164" fontId="2" fillId="2" borderId="4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/>
    </xf>
    <xf numFmtId="164" fontId="4" fillId="0" borderId="5" xfId="1" applyFont="1" applyFill="1" applyBorder="1" applyAlignment="1">
      <alignment horizontal="center" vertical="center"/>
    </xf>
    <xf numFmtId="164" fontId="5" fillId="2" borderId="5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4" xfId="0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4" fontId="2" fillId="0" borderId="5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wrapText="1" shrinkToFit="1"/>
    </xf>
    <xf numFmtId="0" fontId="2" fillId="2" borderId="5" xfId="0" applyFont="1" applyFill="1" applyBorder="1" applyAlignment="1">
      <alignment horizontal="right" vertical="center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 shrinkToFit="1"/>
    </xf>
    <xf numFmtId="164" fontId="2" fillId="0" borderId="1" xfId="1" applyFont="1" applyFill="1" applyBorder="1" applyAlignment="1">
      <alignment horizontal="right" vertical="center" wrapText="1" shrinkToFit="1"/>
    </xf>
    <xf numFmtId="164" fontId="2" fillId="0" borderId="4" xfId="1" applyFont="1" applyFill="1" applyBorder="1" applyAlignment="1">
      <alignment horizontal="right" vertical="center" wrapText="1" shrinkToFi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4" xfId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64" fontId="2" fillId="0" borderId="1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4" fillId="0" borderId="1" xfId="1" applyFont="1" applyFill="1" applyBorder="1" applyAlignment="1">
      <alignment horizontal="right" vertical="center" wrapText="1" shrinkToFit="1"/>
    </xf>
    <xf numFmtId="164" fontId="4" fillId="0" borderId="4" xfId="1" applyFont="1" applyFill="1" applyBorder="1" applyAlignment="1">
      <alignment horizontal="right" vertical="center" wrapText="1" shrinkToFit="1"/>
    </xf>
    <xf numFmtId="164" fontId="4" fillId="2" borderId="1" xfId="1" applyFont="1" applyFill="1" applyBorder="1" applyAlignment="1">
      <alignment horizontal="center" vertical="center" wrapText="1" shrinkToFit="1"/>
    </xf>
    <xf numFmtId="164" fontId="4" fillId="2" borderId="4" xfId="1" applyFont="1" applyFill="1" applyBorder="1" applyAlignment="1">
      <alignment horizontal="center" vertical="center" wrapText="1" shrinkToFit="1"/>
    </xf>
    <xf numFmtId="164" fontId="4" fillId="2" borderId="1" xfId="1" applyFont="1" applyFill="1" applyBorder="1" applyAlignment="1">
      <alignment horizontal="right" vertical="center" wrapText="1" shrinkToFit="1"/>
    </xf>
    <xf numFmtId="164" fontId="4" fillId="2" borderId="4" xfId="1" applyFont="1" applyFill="1" applyBorder="1" applyAlignment="1">
      <alignment horizontal="right" vertical="center" wrapText="1" shrinkToFit="1"/>
    </xf>
    <xf numFmtId="164" fontId="2" fillId="2" borderId="6" xfId="1" applyFont="1" applyFill="1" applyBorder="1" applyAlignment="1">
      <alignment horizontal="center" vertical="center" wrapText="1" shrinkToFit="1"/>
    </xf>
    <xf numFmtId="164" fontId="2" fillId="0" borderId="6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64" fontId="4" fillId="0" borderId="5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/>
    </xf>
    <xf numFmtId="164" fontId="5" fillId="2" borderId="5" xfId="1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6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center" wrapText="1" shrinkToFit="1"/>
    </xf>
    <xf numFmtId="164" fontId="2" fillId="0" borderId="0" xfId="1" applyFont="1" applyFill="1" applyAlignment="1">
      <alignment horizont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4" fontId="2" fillId="0" borderId="5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zoomScale="85" zoomScaleNormal="85" workbookViewId="0">
      <selection activeCell="J15" sqref="J15"/>
    </sheetView>
  </sheetViews>
  <sheetFormatPr defaultColWidth="9.140625" defaultRowHeight="12.75"/>
  <cols>
    <col min="1" max="1" width="15.5703125" style="8" customWidth="1"/>
    <col min="2" max="2" width="25.28515625" style="9" customWidth="1"/>
    <col min="3" max="3" width="34.85546875" style="21" customWidth="1"/>
    <col min="4" max="4" width="18.85546875" style="10" customWidth="1"/>
    <col min="5" max="5" width="16" style="14" customWidth="1"/>
    <col min="6" max="6" width="17.5703125" style="14" customWidth="1"/>
    <col min="7" max="7" width="20.7109375" style="15" customWidth="1"/>
    <col min="8" max="16384" width="9.140625" style="9"/>
  </cols>
  <sheetData>
    <row r="1" spans="1:9" customFormat="1" ht="19.5" customHeight="1">
      <c r="A1" s="17"/>
      <c r="C1" s="19"/>
      <c r="D1" s="59" t="s">
        <v>138</v>
      </c>
      <c r="E1" s="59"/>
      <c r="F1" s="59"/>
      <c r="G1" s="59"/>
    </row>
    <row r="2" spans="1:9" customFormat="1" ht="12.75" customHeight="1">
      <c r="A2" s="17"/>
      <c r="C2" s="19"/>
      <c r="D2" s="59"/>
      <c r="E2" s="59"/>
      <c r="F2" s="59"/>
      <c r="G2" s="59"/>
    </row>
    <row r="3" spans="1:9" customFormat="1" ht="12.75" customHeight="1">
      <c r="A3" s="17"/>
      <c r="C3" s="19"/>
      <c r="D3" s="59"/>
      <c r="E3" s="59"/>
      <c r="F3" s="59"/>
      <c r="G3" s="59"/>
    </row>
    <row r="4" spans="1:9" customFormat="1" ht="12.75" customHeight="1">
      <c r="A4" s="17"/>
      <c r="C4" s="19"/>
      <c r="D4" s="59"/>
      <c r="E4" s="59"/>
      <c r="F4" s="59"/>
      <c r="G4" s="59"/>
    </row>
    <row r="5" spans="1:9" customFormat="1" ht="21" customHeight="1">
      <c r="A5" s="17"/>
      <c r="C5" s="19"/>
      <c r="D5" s="59"/>
      <c r="E5" s="59"/>
      <c r="F5" s="59"/>
      <c r="G5" s="59"/>
    </row>
    <row r="6" spans="1:9" customFormat="1" ht="30.6" customHeight="1">
      <c r="A6" s="17"/>
      <c r="C6" s="19"/>
      <c r="D6" s="59"/>
      <c r="E6" s="59"/>
      <c r="F6" s="59"/>
      <c r="G6" s="59"/>
    </row>
    <row r="7" spans="1:9" customFormat="1" ht="33" customHeight="1">
      <c r="A7" s="17"/>
      <c r="C7" s="19"/>
      <c r="D7" s="59"/>
      <c r="E7" s="59"/>
      <c r="F7" s="59"/>
      <c r="G7" s="59"/>
    </row>
    <row r="8" spans="1:9" customFormat="1" ht="45" customHeight="1">
      <c r="A8" s="81" t="s">
        <v>49</v>
      </c>
      <c r="B8" s="81"/>
      <c r="C8" s="81"/>
      <c r="D8" s="81"/>
      <c r="E8" s="81"/>
      <c r="F8" s="81"/>
      <c r="G8" s="18"/>
    </row>
    <row r="9" spans="1:9" s="3" customFormat="1">
      <c r="A9" s="11"/>
      <c r="C9" s="20"/>
      <c r="D9" s="4"/>
      <c r="E9" s="16"/>
      <c r="F9" s="5"/>
      <c r="G9" s="12" t="s">
        <v>137</v>
      </c>
      <c r="H9" s="9"/>
      <c r="I9" s="9"/>
    </row>
    <row r="10" spans="1:9" s="3" customFormat="1">
      <c r="A10" s="82" t="s">
        <v>37</v>
      </c>
      <c r="B10" s="82" t="s">
        <v>0</v>
      </c>
      <c r="C10" s="83" t="s">
        <v>1</v>
      </c>
      <c r="D10" s="74" t="s">
        <v>2</v>
      </c>
      <c r="E10" s="61" t="s">
        <v>45</v>
      </c>
      <c r="F10" s="61" t="s">
        <v>4</v>
      </c>
      <c r="G10" s="61"/>
      <c r="H10" s="9"/>
      <c r="I10" s="9"/>
    </row>
    <row r="11" spans="1:9" s="3" customFormat="1" ht="60" customHeight="1">
      <c r="A11" s="82"/>
      <c r="B11" s="82"/>
      <c r="C11" s="83"/>
      <c r="D11" s="76"/>
      <c r="E11" s="61"/>
      <c r="F11" s="46" t="s">
        <v>38</v>
      </c>
      <c r="G11" s="7" t="s">
        <v>6</v>
      </c>
      <c r="H11" s="9"/>
      <c r="I11" s="9"/>
    </row>
    <row r="12" spans="1:9" s="3" customFormat="1">
      <c r="A12" s="74" t="s">
        <v>39</v>
      </c>
      <c r="B12" s="6" t="s">
        <v>73</v>
      </c>
      <c r="C12" s="49" t="s">
        <v>74</v>
      </c>
      <c r="D12" s="74" t="s">
        <v>40</v>
      </c>
      <c r="E12" s="46">
        <f>F12+G12</f>
        <v>84660</v>
      </c>
      <c r="F12" s="46"/>
      <c r="G12" s="54">
        <v>84660</v>
      </c>
      <c r="H12" s="9"/>
      <c r="I12" s="9"/>
    </row>
    <row r="13" spans="1:9" s="3" customFormat="1">
      <c r="A13" s="75"/>
      <c r="B13" s="6" t="s">
        <v>72</v>
      </c>
      <c r="C13" s="49" t="s">
        <v>55</v>
      </c>
      <c r="D13" s="75"/>
      <c r="E13" s="46">
        <f t="shared" ref="E13:E37" si="0">F13+G13</f>
        <v>67390</v>
      </c>
      <c r="F13" s="46"/>
      <c r="G13" s="54">
        <v>67390</v>
      </c>
      <c r="H13" s="9"/>
      <c r="I13" s="9"/>
    </row>
    <row r="14" spans="1:9" s="3" customFormat="1">
      <c r="A14" s="75"/>
      <c r="B14" s="6" t="s">
        <v>70</v>
      </c>
      <c r="C14" s="49" t="s">
        <v>71</v>
      </c>
      <c r="D14" s="75"/>
      <c r="E14" s="46">
        <f t="shared" si="0"/>
        <v>50892</v>
      </c>
      <c r="F14" s="46"/>
      <c r="G14" s="54">
        <v>50892</v>
      </c>
      <c r="H14" s="9"/>
      <c r="I14" s="9"/>
    </row>
    <row r="15" spans="1:9" s="3" customFormat="1">
      <c r="A15" s="75"/>
      <c r="B15" s="72" t="s">
        <v>75</v>
      </c>
      <c r="C15" s="49" t="s">
        <v>55</v>
      </c>
      <c r="D15" s="75"/>
      <c r="E15" s="68">
        <f t="shared" si="0"/>
        <v>200454</v>
      </c>
      <c r="F15" s="68"/>
      <c r="G15" s="66">
        <f>90000+110454</f>
        <v>200454</v>
      </c>
      <c r="H15" s="9"/>
      <c r="I15" s="9"/>
    </row>
    <row r="16" spans="1:9" s="3" customFormat="1">
      <c r="A16" s="75"/>
      <c r="B16" s="73"/>
      <c r="C16" s="49" t="s">
        <v>76</v>
      </c>
      <c r="D16" s="75"/>
      <c r="E16" s="69">
        <f t="shared" si="0"/>
        <v>0</v>
      </c>
      <c r="F16" s="69"/>
      <c r="G16" s="67"/>
      <c r="H16" s="9"/>
      <c r="I16" s="9"/>
    </row>
    <row r="17" spans="1:9" s="3" customFormat="1">
      <c r="A17" s="75"/>
      <c r="B17" s="6" t="s">
        <v>77</v>
      </c>
      <c r="C17" s="49" t="s">
        <v>55</v>
      </c>
      <c r="D17" s="75"/>
      <c r="E17" s="42">
        <f t="shared" si="0"/>
        <v>77904.95</v>
      </c>
      <c r="F17" s="42"/>
      <c r="G17" s="51">
        <f>77904.95</f>
        <v>77904.95</v>
      </c>
      <c r="H17" s="9"/>
      <c r="I17" s="9"/>
    </row>
    <row r="18" spans="1:9" s="3" customFormat="1">
      <c r="A18" s="75"/>
      <c r="B18" s="84" t="s">
        <v>78</v>
      </c>
      <c r="C18" s="49" t="s">
        <v>55</v>
      </c>
      <c r="D18" s="75"/>
      <c r="E18" s="68">
        <f t="shared" si="0"/>
        <v>110000</v>
      </c>
      <c r="F18" s="70"/>
      <c r="G18" s="66">
        <v>110000</v>
      </c>
      <c r="H18" s="9"/>
      <c r="I18" s="9"/>
    </row>
    <row r="19" spans="1:9" s="3" customFormat="1">
      <c r="A19" s="75"/>
      <c r="B19" s="85"/>
      <c r="C19" s="49" t="s">
        <v>79</v>
      </c>
      <c r="D19" s="75"/>
      <c r="E19" s="69">
        <f t="shared" si="0"/>
        <v>0</v>
      </c>
      <c r="F19" s="71"/>
      <c r="G19" s="67"/>
      <c r="H19" s="9"/>
      <c r="I19" s="9"/>
    </row>
    <row r="20" spans="1:9" s="3" customFormat="1">
      <c r="A20" s="75"/>
      <c r="B20" s="6" t="s">
        <v>80</v>
      </c>
      <c r="C20" s="49" t="s">
        <v>55</v>
      </c>
      <c r="D20" s="75"/>
      <c r="E20" s="46">
        <f t="shared" si="0"/>
        <v>182100</v>
      </c>
      <c r="F20" s="46"/>
      <c r="G20" s="54">
        <v>182100</v>
      </c>
      <c r="H20" s="9"/>
      <c r="I20" s="9"/>
    </row>
    <row r="21" spans="1:9" s="3" customFormat="1" ht="38.25" customHeight="1">
      <c r="A21" s="75"/>
      <c r="B21" s="6" t="s">
        <v>81</v>
      </c>
      <c r="C21" s="49" t="s">
        <v>82</v>
      </c>
      <c r="D21" s="75"/>
      <c r="E21" s="46">
        <f t="shared" si="0"/>
        <v>328946.36</v>
      </c>
      <c r="F21" s="46"/>
      <c r="G21" s="54">
        <v>328946.36</v>
      </c>
      <c r="H21" s="9"/>
      <c r="I21" s="9"/>
    </row>
    <row r="22" spans="1:9" s="3" customFormat="1">
      <c r="A22" s="75"/>
      <c r="B22" s="6" t="s">
        <v>51</v>
      </c>
      <c r="C22" s="49" t="s">
        <v>83</v>
      </c>
      <c r="D22" s="75"/>
      <c r="E22" s="46">
        <f t="shared" si="0"/>
        <v>70000</v>
      </c>
      <c r="F22" s="46"/>
      <c r="G22" s="54">
        <v>70000</v>
      </c>
      <c r="H22" s="9"/>
      <c r="I22" s="9"/>
    </row>
    <row r="23" spans="1:9" s="3" customFormat="1">
      <c r="A23" s="75"/>
      <c r="B23" s="84" t="s">
        <v>41</v>
      </c>
      <c r="C23" s="49" t="s">
        <v>48</v>
      </c>
      <c r="D23" s="75"/>
      <c r="E23" s="90">
        <f>F23+G23</f>
        <v>4026050</v>
      </c>
      <c r="F23" s="92"/>
      <c r="G23" s="88">
        <v>4026050</v>
      </c>
      <c r="H23" s="9"/>
      <c r="I23" s="9"/>
    </row>
    <row r="24" spans="1:9" s="3" customFormat="1">
      <c r="A24" s="75"/>
      <c r="B24" s="85"/>
      <c r="C24" s="49" t="s">
        <v>55</v>
      </c>
      <c r="D24" s="75"/>
      <c r="E24" s="91"/>
      <c r="F24" s="93"/>
      <c r="G24" s="89"/>
      <c r="H24" s="9"/>
      <c r="I24" s="9"/>
    </row>
    <row r="25" spans="1:9" s="3" customFormat="1" ht="12.75" customHeight="1">
      <c r="A25" s="75"/>
      <c r="B25" s="6" t="s">
        <v>84</v>
      </c>
      <c r="C25" s="49" t="s">
        <v>85</v>
      </c>
      <c r="D25" s="75"/>
      <c r="E25" s="46">
        <f t="shared" si="0"/>
        <v>78640</v>
      </c>
      <c r="F25" s="46"/>
      <c r="G25" s="54">
        <v>78640</v>
      </c>
      <c r="H25" s="9"/>
      <c r="I25" s="9"/>
    </row>
    <row r="26" spans="1:9" s="3" customFormat="1">
      <c r="A26" s="75"/>
      <c r="B26" s="72" t="s">
        <v>86</v>
      </c>
      <c r="C26" s="49" t="s">
        <v>55</v>
      </c>
      <c r="D26" s="75"/>
      <c r="E26" s="68">
        <f t="shared" si="0"/>
        <v>121698.77</v>
      </c>
      <c r="F26" s="70"/>
      <c r="G26" s="66">
        <v>121698.77</v>
      </c>
      <c r="H26" s="9"/>
      <c r="I26" s="9"/>
    </row>
    <row r="27" spans="1:9" s="3" customFormat="1">
      <c r="A27" s="75"/>
      <c r="B27" s="73"/>
      <c r="C27" s="49" t="s">
        <v>87</v>
      </c>
      <c r="D27" s="75"/>
      <c r="E27" s="69">
        <f t="shared" si="0"/>
        <v>0</v>
      </c>
      <c r="F27" s="71"/>
      <c r="G27" s="67"/>
      <c r="H27" s="9"/>
      <c r="I27" s="9"/>
    </row>
    <row r="28" spans="1:9" s="3" customFormat="1">
      <c r="A28" s="75"/>
      <c r="B28" s="6" t="s">
        <v>88</v>
      </c>
      <c r="C28" s="49" t="s">
        <v>55</v>
      </c>
      <c r="D28" s="75"/>
      <c r="E28" s="46">
        <f t="shared" si="0"/>
        <v>113700</v>
      </c>
      <c r="F28" s="46"/>
      <c r="G28" s="54">
        <v>113700</v>
      </c>
      <c r="H28" s="9"/>
      <c r="I28" s="9"/>
    </row>
    <row r="29" spans="1:9" s="3" customFormat="1">
      <c r="A29" s="75"/>
      <c r="B29" s="6" t="s">
        <v>89</v>
      </c>
      <c r="C29" s="49" t="s">
        <v>76</v>
      </c>
      <c r="D29" s="75"/>
      <c r="E29" s="46">
        <f t="shared" si="0"/>
        <v>112000</v>
      </c>
      <c r="F29" s="46"/>
      <c r="G29" s="54">
        <v>112000</v>
      </c>
      <c r="H29" s="9"/>
      <c r="I29" s="9"/>
    </row>
    <row r="30" spans="1:9" s="3" customFormat="1">
      <c r="A30" s="75"/>
      <c r="B30" s="72" t="s">
        <v>90</v>
      </c>
      <c r="C30" s="49" t="s">
        <v>76</v>
      </c>
      <c r="D30" s="75"/>
      <c r="E30" s="68">
        <f t="shared" si="0"/>
        <v>117000</v>
      </c>
      <c r="F30" s="70"/>
      <c r="G30" s="66">
        <v>117000</v>
      </c>
      <c r="H30" s="9"/>
      <c r="I30" s="9"/>
    </row>
    <row r="31" spans="1:9" s="3" customFormat="1">
      <c r="A31" s="75"/>
      <c r="B31" s="73"/>
      <c r="C31" s="49" t="s">
        <v>91</v>
      </c>
      <c r="D31" s="75"/>
      <c r="E31" s="69"/>
      <c r="F31" s="71"/>
      <c r="G31" s="67"/>
      <c r="H31" s="9"/>
      <c r="I31" s="9"/>
    </row>
    <row r="32" spans="1:9" s="3" customFormat="1">
      <c r="A32" s="75"/>
      <c r="B32" s="50" t="s">
        <v>92</v>
      </c>
      <c r="C32" s="49" t="s">
        <v>55</v>
      </c>
      <c r="D32" s="75"/>
      <c r="E32" s="46">
        <f t="shared" si="0"/>
        <v>77300</v>
      </c>
      <c r="F32" s="46"/>
      <c r="G32" s="51">
        <v>77300</v>
      </c>
      <c r="H32" s="9"/>
      <c r="I32" s="9"/>
    </row>
    <row r="33" spans="1:9" s="3" customFormat="1">
      <c r="A33" s="75"/>
      <c r="B33" s="50" t="s">
        <v>112</v>
      </c>
      <c r="C33" s="49" t="s">
        <v>113</v>
      </c>
      <c r="D33" s="75"/>
      <c r="E33" s="46">
        <f t="shared" si="0"/>
        <v>188700</v>
      </c>
      <c r="F33" s="46"/>
      <c r="G33" s="51">
        <v>188700</v>
      </c>
      <c r="H33" s="9"/>
      <c r="I33" s="9"/>
    </row>
    <row r="34" spans="1:9" s="3" customFormat="1">
      <c r="A34" s="75"/>
      <c r="B34" s="50" t="s">
        <v>93</v>
      </c>
      <c r="C34" s="49" t="s">
        <v>55</v>
      </c>
      <c r="D34" s="75"/>
      <c r="E34" s="46">
        <f t="shared" si="0"/>
        <v>102185.04</v>
      </c>
      <c r="F34" s="46"/>
      <c r="G34" s="51">
        <v>102185.04</v>
      </c>
      <c r="H34" s="9"/>
      <c r="I34" s="9"/>
    </row>
    <row r="35" spans="1:9" s="3" customFormat="1">
      <c r="A35" s="75"/>
      <c r="B35" s="50" t="s">
        <v>95</v>
      </c>
      <c r="C35" s="49" t="s">
        <v>55</v>
      </c>
      <c r="D35" s="75"/>
      <c r="E35" s="46">
        <f t="shared" si="0"/>
        <v>34911.339999999997</v>
      </c>
      <c r="F35" s="46"/>
      <c r="G35" s="51">
        <v>34911.339999999997</v>
      </c>
      <c r="H35" s="9"/>
      <c r="I35" s="9"/>
    </row>
    <row r="36" spans="1:9" s="3" customFormat="1">
      <c r="A36" s="75"/>
      <c r="B36" s="50" t="s">
        <v>114</v>
      </c>
      <c r="C36" s="49" t="s">
        <v>55</v>
      </c>
      <c r="D36" s="75"/>
      <c r="E36" s="46">
        <f t="shared" si="0"/>
        <v>150000</v>
      </c>
      <c r="F36" s="46"/>
      <c r="G36" s="51">
        <v>150000</v>
      </c>
      <c r="H36" s="9"/>
      <c r="I36" s="9"/>
    </row>
    <row r="37" spans="1:9" s="3" customFormat="1">
      <c r="A37" s="75"/>
      <c r="B37" s="50" t="s">
        <v>94</v>
      </c>
      <c r="C37" s="49" t="s">
        <v>55</v>
      </c>
      <c r="D37" s="76"/>
      <c r="E37" s="46">
        <f t="shared" si="0"/>
        <v>80400</v>
      </c>
      <c r="F37" s="46"/>
      <c r="G37" s="51">
        <v>80400</v>
      </c>
      <c r="H37" s="9"/>
      <c r="I37" s="9"/>
    </row>
    <row r="38" spans="1:9" s="3" customFormat="1" ht="114.75">
      <c r="A38" s="75"/>
      <c r="B38" s="6" t="s">
        <v>51</v>
      </c>
      <c r="C38" s="49" t="s">
        <v>52</v>
      </c>
      <c r="D38" s="48" t="s">
        <v>53</v>
      </c>
      <c r="E38" s="7">
        <f>F38+G38</f>
        <v>1280300</v>
      </c>
      <c r="F38" s="46">
        <f>1436400-50000-156100</f>
        <v>1230300</v>
      </c>
      <c r="G38" s="54">
        <v>50000</v>
      </c>
      <c r="H38" s="9"/>
      <c r="I38" s="9"/>
    </row>
    <row r="39" spans="1:9">
      <c r="A39" s="75"/>
      <c r="B39" s="62" t="s">
        <v>36</v>
      </c>
      <c r="C39" s="63"/>
      <c r="D39" s="64"/>
      <c r="E39" s="13">
        <f>SUM(E12:E38)</f>
        <v>7655232.46</v>
      </c>
      <c r="F39" s="13">
        <f>SUM(F12:F38)</f>
        <v>1230300</v>
      </c>
      <c r="G39" s="27">
        <f>SUM(G12:G38)</f>
        <v>6424932.46</v>
      </c>
    </row>
    <row r="40" spans="1:9">
      <c r="A40" s="76"/>
      <c r="B40" s="60" t="s">
        <v>42</v>
      </c>
      <c r="C40" s="60"/>
      <c r="D40" s="60"/>
      <c r="E40" s="13">
        <f t="shared" ref="E40:F40" si="1">E22</f>
        <v>70000</v>
      </c>
      <c r="F40" s="13">
        <f t="shared" si="1"/>
        <v>0</v>
      </c>
      <c r="G40" s="27">
        <f>G22</f>
        <v>70000</v>
      </c>
    </row>
    <row r="41" spans="1:9" ht="32.450000000000003" customHeight="1">
      <c r="A41" s="82" t="s">
        <v>46</v>
      </c>
      <c r="B41" s="96" t="s">
        <v>10</v>
      </c>
      <c r="C41" s="6" t="s">
        <v>50</v>
      </c>
      <c r="D41" s="74" t="s">
        <v>40</v>
      </c>
      <c r="E41" s="98">
        <f t="shared" ref="E41:E64" si="2">F41+G41</f>
        <v>6528174.0700000003</v>
      </c>
      <c r="F41" s="99"/>
      <c r="G41" s="97">
        <f>7558276.7-1100108.63+70006</f>
        <v>6528174.0700000003</v>
      </c>
    </row>
    <row r="42" spans="1:9" ht="13.5" customHeight="1">
      <c r="A42" s="82"/>
      <c r="B42" s="96"/>
      <c r="C42" s="6" t="s">
        <v>55</v>
      </c>
      <c r="D42" s="75"/>
      <c r="E42" s="98"/>
      <c r="F42" s="99"/>
      <c r="G42" s="97"/>
    </row>
    <row r="43" spans="1:9" ht="13.5" customHeight="1">
      <c r="A43" s="82"/>
      <c r="B43" s="43" t="s">
        <v>127</v>
      </c>
      <c r="C43" s="6" t="s">
        <v>128</v>
      </c>
      <c r="D43" s="75"/>
      <c r="E43" s="13">
        <f t="shared" si="2"/>
        <v>69492.48000000001</v>
      </c>
      <c r="F43" s="45"/>
      <c r="G43" s="44">
        <f>27807.18+41685.3</f>
        <v>69492.48000000001</v>
      </c>
    </row>
    <row r="44" spans="1:9" ht="13.5" customHeight="1">
      <c r="A44" s="82"/>
      <c r="B44" s="43" t="s">
        <v>101</v>
      </c>
      <c r="C44" s="6" t="s">
        <v>102</v>
      </c>
      <c r="D44" s="75"/>
      <c r="E44" s="13">
        <f t="shared" si="2"/>
        <v>205841.96</v>
      </c>
      <c r="F44" s="45"/>
      <c r="G44" s="44">
        <v>205841.96</v>
      </c>
    </row>
    <row r="45" spans="1:9" ht="13.5" customHeight="1">
      <c r="A45" s="82"/>
      <c r="B45" s="43" t="s">
        <v>100</v>
      </c>
      <c r="C45" s="6" t="s">
        <v>133</v>
      </c>
      <c r="D45" s="75"/>
      <c r="E45" s="13">
        <f t="shared" si="2"/>
        <v>395000</v>
      </c>
      <c r="F45" s="45"/>
      <c r="G45" s="44">
        <v>395000</v>
      </c>
    </row>
    <row r="46" spans="1:9" s="3" customFormat="1">
      <c r="A46" s="82"/>
      <c r="B46" s="96" t="s">
        <v>43</v>
      </c>
      <c r="C46" s="6" t="s">
        <v>50</v>
      </c>
      <c r="D46" s="75"/>
      <c r="E46" s="98">
        <f t="shared" si="2"/>
        <v>263463.27</v>
      </c>
      <c r="F46" s="61"/>
      <c r="G46" s="100">
        <f>193463.27+70000</f>
        <v>263463.27</v>
      </c>
      <c r="H46" s="9"/>
      <c r="I46" s="9"/>
    </row>
    <row r="47" spans="1:9" s="3" customFormat="1" ht="25.5">
      <c r="A47" s="82"/>
      <c r="B47" s="96"/>
      <c r="C47" s="6" t="s">
        <v>103</v>
      </c>
      <c r="D47" s="75"/>
      <c r="E47" s="98"/>
      <c r="F47" s="61"/>
      <c r="G47" s="100"/>
      <c r="H47" s="9"/>
      <c r="I47" s="9"/>
    </row>
    <row r="48" spans="1:9" s="3" customFormat="1">
      <c r="A48" s="82"/>
      <c r="B48" s="43" t="s">
        <v>44</v>
      </c>
      <c r="C48" s="6" t="s">
        <v>50</v>
      </c>
      <c r="D48" s="75"/>
      <c r="E48" s="13">
        <f t="shared" si="2"/>
        <v>458474</v>
      </c>
      <c r="F48" s="7"/>
      <c r="G48" s="27">
        <v>458474</v>
      </c>
      <c r="H48" s="9"/>
      <c r="I48" s="9"/>
    </row>
    <row r="49" spans="1:9" s="3" customFormat="1">
      <c r="A49" s="82"/>
      <c r="B49" s="86" t="s">
        <v>19</v>
      </c>
      <c r="C49" s="6" t="s">
        <v>55</v>
      </c>
      <c r="D49" s="75"/>
      <c r="E49" s="79">
        <f t="shared" si="2"/>
        <v>724000</v>
      </c>
      <c r="F49" s="68"/>
      <c r="G49" s="77">
        <v>724000</v>
      </c>
      <c r="H49" s="9"/>
      <c r="I49" s="9"/>
    </row>
    <row r="50" spans="1:9" s="3" customFormat="1">
      <c r="A50" s="82"/>
      <c r="B50" s="87"/>
      <c r="C50" s="6" t="s">
        <v>132</v>
      </c>
      <c r="D50" s="75"/>
      <c r="E50" s="80"/>
      <c r="F50" s="69"/>
      <c r="G50" s="78"/>
      <c r="H50" s="9"/>
      <c r="I50" s="9"/>
    </row>
    <row r="51" spans="1:9" s="3" customFormat="1" ht="38.25">
      <c r="A51" s="82"/>
      <c r="B51" s="43" t="s">
        <v>130</v>
      </c>
      <c r="C51" s="6" t="s">
        <v>131</v>
      </c>
      <c r="D51" s="75"/>
      <c r="E51" s="13">
        <f t="shared" si="2"/>
        <v>1197000</v>
      </c>
      <c r="F51" s="7"/>
      <c r="G51" s="27">
        <v>1197000</v>
      </c>
      <c r="H51" s="9"/>
      <c r="I51" s="9"/>
    </row>
    <row r="52" spans="1:9" s="3" customFormat="1" ht="51">
      <c r="A52" s="82"/>
      <c r="B52" s="43" t="s">
        <v>109</v>
      </c>
      <c r="C52" s="6" t="s">
        <v>110</v>
      </c>
      <c r="D52" s="75"/>
      <c r="E52" s="13">
        <f t="shared" si="2"/>
        <v>13798000</v>
      </c>
      <c r="F52" s="7"/>
      <c r="G52" s="27">
        <v>13798000</v>
      </c>
      <c r="H52" s="9"/>
      <c r="I52" s="9"/>
    </row>
    <row r="53" spans="1:9" s="3" customFormat="1">
      <c r="A53" s="82"/>
      <c r="B53" s="43" t="s">
        <v>99</v>
      </c>
      <c r="C53" s="6" t="s">
        <v>55</v>
      </c>
      <c r="D53" s="75"/>
      <c r="E53" s="13">
        <f t="shared" si="2"/>
        <v>112208.41</v>
      </c>
      <c r="F53" s="7"/>
      <c r="G53" s="27">
        <v>112208.41</v>
      </c>
      <c r="H53" s="9"/>
      <c r="I53" s="9"/>
    </row>
    <row r="54" spans="1:9" s="3" customFormat="1">
      <c r="A54" s="82"/>
      <c r="B54" s="43" t="s">
        <v>23</v>
      </c>
      <c r="C54" s="6" t="s">
        <v>66</v>
      </c>
      <c r="D54" s="75"/>
      <c r="E54" s="13">
        <f t="shared" si="2"/>
        <v>4020000</v>
      </c>
      <c r="F54" s="7"/>
      <c r="G54" s="27">
        <v>4020000</v>
      </c>
      <c r="H54" s="9"/>
      <c r="I54" s="9"/>
    </row>
    <row r="55" spans="1:9" s="3" customFormat="1">
      <c r="A55" s="82"/>
      <c r="B55" s="43" t="s">
        <v>24</v>
      </c>
      <c r="C55" s="6" t="s">
        <v>55</v>
      </c>
      <c r="D55" s="75"/>
      <c r="E55" s="13">
        <f t="shared" si="2"/>
        <v>88000</v>
      </c>
      <c r="F55" s="7"/>
      <c r="G55" s="27">
        <v>88000</v>
      </c>
      <c r="H55" s="9"/>
      <c r="I55" s="9"/>
    </row>
    <row r="56" spans="1:9" s="3" customFormat="1">
      <c r="A56" s="82"/>
      <c r="B56" s="86" t="s">
        <v>104</v>
      </c>
      <c r="C56" s="6" t="s">
        <v>55</v>
      </c>
      <c r="D56" s="75"/>
      <c r="E56" s="79">
        <f>G56</f>
        <v>544254.88</v>
      </c>
      <c r="F56" s="68"/>
      <c r="G56" s="77">
        <f>166000+107800+166000+104454.88</f>
        <v>544254.88</v>
      </c>
      <c r="H56" s="9"/>
      <c r="I56" s="9"/>
    </row>
    <row r="57" spans="1:9" s="3" customFormat="1">
      <c r="A57" s="82"/>
      <c r="B57" s="101"/>
      <c r="C57" s="6" t="s">
        <v>105</v>
      </c>
      <c r="D57" s="75"/>
      <c r="E57" s="102"/>
      <c r="F57" s="94"/>
      <c r="G57" s="95"/>
      <c r="H57" s="9"/>
      <c r="I57" s="9"/>
    </row>
    <row r="58" spans="1:9" s="3" customFormat="1">
      <c r="A58" s="82"/>
      <c r="B58" s="101"/>
      <c r="C58" s="6" t="s">
        <v>106</v>
      </c>
      <c r="D58" s="75"/>
      <c r="E58" s="102"/>
      <c r="F58" s="94"/>
      <c r="G58" s="95"/>
      <c r="H58" s="9"/>
      <c r="I58" s="9"/>
    </row>
    <row r="59" spans="1:9" s="3" customFormat="1" ht="25.5">
      <c r="A59" s="82"/>
      <c r="B59" s="87"/>
      <c r="C59" s="6" t="s">
        <v>115</v>
      </c>
      <c r="D59" s="75"/>
      <c r="E59" s="80"/>
      <c r="F59" s="69"/>
      <c r="G59" s="78"/>
      <c r="H59" s="9"/>
      <c r="I59" s="9"/>
    </row>
    <row r="60" spans="1:9" s="3" customFormat="1">
      <c r="A60" s="82"/>
      <c r="B60" s="43" t="s">
        <v>28</v>
      </c>
      <c r="C60" s="6" t="s">
        <v>55</v>
      </c>
      <c r="D60" s="75"/>
      <c r="E60" s="13">
        <f>G60</f>
        <v>571950</v>
      </c>
      <c r="F60" s="7"/>
      <c r="G60" s="13">
        <f>254200+317750</f>
        <v>571950</v>
      </c>
      <c r="H60" s="9"/>
      <c r="I60" s="9"/>
    </row>
    <row r="61" spans="1:9" s="3" customFormat="1">
      <c r="A61" s="82"/>
      <c r="B61" s="86" t="s">
        <v>27</v>
      </c>
      <c r="C61" s="6" t="s">
        <v>82</v>
      </c>
      <c r="D61" s="75"/>
      <c r="E61" s="79">
        <f>G61</f>
        <v>2423932.2999999998</v>
      </c>
      <c r="F61" s="79"/>
      <c r="G61" s="79">
        <f>3373723.82-880299.04-69492.48</f>
        <v>2423932.2999999998</v>
      </c>
      <c r="H61" s="9"/>
      <c r="I61" s="9"/>
    </row>
    <row r="62" spans="1:9" s="3" customFormat="1">
      <c r="A62" s="82"/>
      <c r="B62" s="101"/>
      <c r="C62" s="6" t="s">
        <v>116</v>
      </c>
      <c r="D62" s="75"/>
      <c r="E62" s="102"/>
      <c r="F62" s="102"/>
      <c r="G62" s="102"/>
      <c r="H62" s="9"/>
      <c r="I62" s="9"/>
    </row>
    <row r="63" spans="1:9" s="3" customFormat="1">
      <c r="A63" s="82"/>
      <c r="B63" s="101"/>
      <c r="C63" s="6" t="s">
        <v>117</v>
      </c>
      <c r="D63" s="76"/>
      <c r="E63" s="80"/>
      <c r="F63" s="80"/>
      <c r="G63" s="80"/>
      <c r="H63" s="9"/>
      <c r="I63" s="9"/>
    </row>
    <row r="64" spans="1:9" s="3" customFormat="1" ht="51">
      <c r="A64" s="82"/>
      <c r="B64" s="87"/>
      <c r="C64" s="6" t="s">
        <v>55</v>
      </c>
      <c r="D64" s="48" t="s">
        <v>54</v>
      </c>
      <c r="E64" s="13">
        <f t="shared" si="2"/>
        <v>1074700</v>
      </c>
      <c r="F64" s="7">
        <v>1064700</v>
      </c>
      <c r="G64" s="13">
        <v>10000</v>
      </c>
      <c r="H64" s="9"/>
      <c r="I64" s="9"/>
    </row>
    <row r="65" spans="1:7">
      <c r="A65" s="82"/>
      <c r="B65" s="65" t="s">
        <v>36</v>
      </c>
      <c r="C65" s="65"/>
      <c r="D65" s="65"/>
      <c r="E65" s="13">
        <f>SUM(E41:E64)</f>
        <v>32474491.370000001</v>
      </c>
      <c r="F65" s="13">
        <f t="shared" ref="F65" si="3">SUM(F41:F64)</f>
        <v>1064700</v>
      </c>
      <c r="G65" s="13">
        <f>SUM(G41:G64)</f>
        <v>31409791.370000001</v>
      </c>
    </row>
    <row r="66" spans="1:7">
      <c r="A66" s="82"/>
      <c r="B66" s="60" t="s">
        <v>42</v>
      </c>
      <c r="C66" s="60"/>
      <c r="D66" s="60"/>
      <c r="E66" s="13">
        <f t="shared" ref="E66:F66" si="4">E43</f>
        <v>69492.48000000001</v>
      </c>
      <c r="F66" s="13">
        <f t="shared" si="4"/>
        <v>0</v>
      </c>
      <c r="G66" s="13">
        <f>G43</f>
        <v>69492.48000000001</v>
      </c>
    </row>
    <row r="67" spans="1:7" ht="45" customHeight="1">
      <c r="A67" s="48" t="s">
        <v>111</v>
      </c>
      <c r="B67" s="22" t="s">
        <v>107</v>
      </c>
      <c r="C67" s="6" t="s">
        <v>108</v>
      </c>
      <c r="D67" s="48" t="s">
        <v>40</v>
      </c>
      <c r="E67" s="23">
        <f t="shared" ref="E67" si="5">F67+G67</f>
        <v>400000</v>
      </c>
      <c r="F67" s="24"/>
      <c r="G67" s="25">
        <v>400000</v>
      </c>
    </row>
    <row r="68" spans="1:7">
      <c r="A68" s="58"/>
      <c r="B68" s="60" t="s">
        <v>36</v>
      </c>
      <c r="C68" s="60"/>
      <c r="D68" s="60"/>
      <c r="E68" s="13">
        <f>E67</f>
        <v>400000</v>
      </c>
      <c r="F68" s="13">
        <f t="shared" ref="F68:G68" si="6">F67</f>
        <v>0</v>
      </c>
      <c r="G68" s="13">
        <f t="shared" si="6"/>
        <v>400000</v>
      </c>
    </row>
    <row r="69" spans="1:7">
      <c r="A69" s="58"/>
      <c r="B69" s="60" t="s">
        <v>42</v>
      </c>
      <c r="C69" s="60"/>
      <c r="D69" s="60"/>
      <c r="E69" s="13">
        <v>0</v>
      </c>
      <c r="F69" s="13">
        <f>F66+F40</f>
        <v>0</v>
      </c>
      <c r="G69" s="13">
        <v>0</v>
      </c>
    </row>
    <row r="70" spans="1:7" ht="45" customHeight="1">
      <c r="A70" s="48" t="s">
        <v>134</v>
      </c>
      <c r="B70" s="22" t="s">
        <v>135</v>
      </c>
      <c r="C70" s="6" t="s">
        <v>136</v>
      </c>
      <c r="D70" s="48" t="s">
        <v>40</v>
      </c>
      <c r="E70" s="23">
        <f t="shared" ref="E70" si="7">F70+G70</f>
        <v>1948000</v>
      </c>
      <c r="F70" s="24"/>
      <c r="G70" s="25">
        <v>1948000</v>
      </c>
    </row>
    <row r="71" spans="1:7">
      <c r="A71" s="58"/>
      <c r="B71" s="60" t="s">
        <v>36</v>
      </c>
      <c r="C71" s="60"/>
      <c r="D71" s="60"/>
      <c r="E71" s="13">
        <f>E70</f>
        <v>1948000</v>
      </c>
      <c r="F71" s="13">
        <f t="shared" ref="F71:G71" si="8">F70</f>
        <v>0</v>
      </c>
      <c r="G71" s="13">
        <f t="shared" si="8"/>
        <v>1948000</v>
      </c>
    </row>
    <row r="72" spans="1:7">
      <c r="A72" s="58"/>
      <c r="B72" s="60" t="s">
        <v>42</v>
      </c>
      <c r="C72" s="60"/>
      <c r="D72" s="60"/>
      <c r="E72" s="13">
        <v>0</v>
      </c>
      <c r="F72" s="13">
        <f>F69+F43</f>
        <v>0</v>
      </c>
      <c r="G72" s="13">
        <v>0</v>
      </c>
    </row>
    <row r="73" spans="1:7">
      <c r="A73" s="58"/>
      <c r="B73" s="60" t="s">
        <v>36</v>
      </c>
      <c r="C73" s="60"/>
      <c r="D73" s="60"/>
      <c r="E73" s="13">
        <f t="shared" ref="E73:F73" si="9">E68+E65+E39+E71</f>
        <v>42477723.829999998</v>
      </c>
      <c r="F73" s="13">
        <f t="shared" si="9"/>
        <v>2295000</v>
      </c>
      <c r="G73" s="13">
        <f>G68+G65+G39+G71</f>
        <v>40182723.829999998</v>
      </c>
    </row>
    <row r="74" spans="1:7">
      <c r="A74" s="58"/>
      <c r="B74" s="60" t="s">
        <v>42</v>
      </c>
      <c r="C74" s="60"/>
      <c r="D74" s="60"/>
      <c r="E74" s="13">
        <f>E69+E66+E40</f>
        <v>139492.48000000001</v>
      </c>
      <c r="F74" s="13">
        <f t="shared" ref="F74:G74" si="10">F69+F66+F40</f>
        <v>0</v>
      </c>
      <c r="G74" s="13">
        <f t="shared" si="10"/>
        <v>139492.48000000001</v>
      </c>
    </row>
  </sheetData>
  <autoFilter ref="A11:G66"/>
  <mergeCells count="62">
    <mergeCell ref="G61:G63"/>
    <mergeCell ref="E61:E63"/>
    <mergeCell ref="F61:F63"/>
    <mergeCell ref="B73:D73"/>
    <mergeCell ref="B74:D74"/>
    <mergeCell ref="B68:D68"/>
    <mergeCell ref="B69:D69"/>
    <mergeCell ref="B71:D71"/>
    <mergeCell ref="B72:D72"/>
    <mergeCell ref="A12:A40"/>
    <mergeCell ref="B56:B59"/>
    <mergeCell ref="B61:B64"/>
    <mergeCell ref="D41:D63"/>
    <mergeCell ref="E56:E59"/>
    <mergeCell ref="F56:F59"/>
    <mergeCell ref="G56:G59"/>
    <mergeCell ref="B41:B42"/>
    <mergeCell ref="G41:G42"/>
    <mergeCell ref="E41:E42"/>
    <mergeCell ref="F41:F42"/>
    <mergeCell ref="B46:B47"/>
    <mergeCell ref="E46:E47"/>
    <mergeCell ref="F46:F47"/>
    <mergeCell ref="G46:G47"/>
    <mergeCell ref="F18:F19"/>
    <mergeCell ref="F30:F31"/>
    <mergeCell ref="E30:E31"/>
    <mergeCell ref="G23:G24"/>
    <mergeCell ref="E23:E24"/>
    <mergeCell ref="F23:F24"/>
    <mergeCell ref="A8:F8"/>
    <mergeCell ref="B40:D40"/>
    <mergeCell ref="A41:A66"/>
    <mergeCell ref="A10:A11"/>
    <mergeCell ref="B10:B11"/>
    <mergeCell ref="C10:C11"/>
    <mergeCell ref="D10:D11"/>
    <mergeCell ref="E10:E11"/>
    <mergeCell ref="B15:B16"/>
    <mergeCell ref="E15:E16"/>
    <mergeCell ref="F15:F16"/>
    <mergeCell ref="B18:B19"/>
    <mergeCell ref="E18:E19"/>
    <mergeCell ref="B23:B24"/>
    <mergeCell ref="B26:B27"/>
    <mergeCell ref="B49:B50"/>
    <mergeCell ref="D1:G7"/>
    <mergeCell ref="B66:D66"/>
    <mergeCell ref="F10:G10"/>
    <mergeCell ref="B39:D39"/>
    <mergeCell ref="B65:D65"/>
    <mergeCell ref="G15:G16"/>
    <mergeCell ref="G18:G19"/>
    <mergeCell ref="G26:G27"/>
    <mergeCell ref="E26:E27"/>
    <mergeCell ref="F26:F27"/>
    <mergeCell ref="B30:B31"/>
    <mergeCell ref="G30:G31"/>
    <mergeCell ref="D12:D37"/>
    <mergeCell ref="G49:G50"/>
    <mergeCell ref="E49:E50"/>
    <mergeCell ref="F49:F50"/>
  </mergeCells>
  <phoneticPr fontId="6" type="noConversion"/>
  <pageMargins left="0.78740157480314965" right="0.23622047244094491" top="0.35433070866141736" bottom="0.35433070866141736" header="0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3" zoomScale="85" zoomScaleNormal="85" workbookViewId="0">
      <selection activeCell="H11" sqref="H11"/>
    </sheetView>
  </sheetViews>
  <sheetFormatPr defaultColWidth="9.140625" defaultRowHeight="12.75"/>
  <cols>
    <col min="1" max="1" width="27.5703125" style="1" customWidth="1"/>
    <col min="2" max="2" width="32.5703125" style="2" customWidth="1"/>
    <col min="3" max="3" width="18.85546875" style="3" customWidth="1"/>
    <col min="4" max="4" width="14.85546875" style="12" customWidth="1"/>
    <col min="5" max="5" width="16" style="3" customWidth="1"/>
    <col min="6" max="6" width="16.28515625" style="29" customWidth="1"/>
    <col min="7" max="16384" width="9.140625" style="3"/>
  </cols>
  <sheetData>
    <row r="1" spans="1:6" customFormat="1" ht="30" customHeight="1">
      <c r="A1" s="31"/>
      <c r="B1" s="32"/>
      <c r="C1" s="33"/>
      <c r="D1" s="59" t="s">
        <v>139</v>
      </c>
      <c r="E1" s="59"/>
      <c r="F1" s="59"/>
    </row>
    <row r="2" spans="1:6" customFormat="1" ht="12.75" customHeight="1">
      <c r="A2" s="31"/>
      <c r="B2" s="32"/>
      <c r="C2" s="33"/>
      <c r="D2" s="59"/>
      <c r="E2" s="59"/>
      <c r="F2" s="59"/>
    </row>
    <row r="3" spans="1:6" customFormat="1" ht="12.75" customHeight="1">
      <c r="A3" s="31"/>
      <c r="B3" s="32"/>
      <c r="C3" s="33"/>
      <c r="D3" s="59"/>
      <c r="E3" s="59"/>
      <c r="F3" s="59"/>
    </row>
    <row r="4" spans="1:6" customFormat="1" ht="12.75" customHeight="1">
      <c r="A4" s="31"/>
      <c r="B4" s="32"/>
      <c r="C4" s="33"/>
      <c r="D4" s="59"/>
      <c r="E4" s="59"/>
      <c r="F4" s="59"/>
    </row>
    <row r="5" spans="1:6" customFormat="1" ht="21" customHeight="1">
      <c r="A5" s="31"/>
      <c r="B5" s="32"/>
      <c r="C5" s="33"/>
      <c r="D5" s="59"/>
      <c r="E5" s="59"/>
      <c r="F5" s="59"/>
    </row>
    <row r="6" spans="1:6" customFormat="1" ht="30.6" customHeight="1">
      <c r="A6" s="31"/>
      <c r="B6" s="32"/>
      <c r="C6" s="33"/>
      <c r="D6" s="59"/>
      <c r="E6" s="59"/>
      <c r="F6" s="59"/>
    </row>
    <row r="7" spans="1:6" customFormat="1" ht="39.75" customHeight="1">
      <c r="A7" s="113" t="s">
        <v>47</v>
      </c>
      <c r="B7" s="113"/>
      <c r="C7" s="113"/>
      <c r="D7" s="113"/>
      <c r="E7" s="113"/>
      <c r="F7" s="113"/>
    </row>
    <row r="8" spans="1:6" ht="12.75" customHeight="1">
      <c r="A8" s="34"/>
      <c r="B8" s="35"/>
      <c r="C8" s="36"/>
      <c r="D8" s="107"/>
      <c r="E8" s="107"/>
      <c r="F8" s="107"/>
    </row>
    <row r="9" spans="1:6" ht="12" customHeight="1">
      <c r="A9" s="34"/>
      <c r="B9" s="37"/>
      <c r="C9" s="38"/>
      <c r="D9" s="30"/>
      <c r="E9" s="38"/>
      <c r="F9" s="26" t="s">
        <v>137</v>
      </c>
    </row>
    <row r="10" spans="1:6">
      <c r="A10" s="108" t="s">
        <v>0</v>
      </c>
      <c r="B10" s="105" t="s">
        <v>1</v>
      </c>
      <c r="C10" s="108" t="s">
        <v>2</v>
      </c>
      <c r="D10" s="109" t="s">
        <v>3</v>
      </c>
      <c r="E10" s="108" t="s">
        <v>4</v>
      </c>
      <c r="F10" s="108"/>
    </row>
    <row r="11" spans="1:6" ht="38.25">
      <c r="A11" s="108"/>
      <c r="B11" s="105"/>
      <c r="C11" s="108"/>
      <c r="D11" s="109"/>
      <c r="E11" s="56" t="s">
        <v>5</v>
      </c>
      <c r="F11" s="54" t="s">
        <v>6</v>
      </c>
    </row>
    <row r="12" spans="1:6" ht="25.5">
      <c r="A12" s="53" t="s">
        <v>57</v>
      </c>
      <c r="B12" s="53" t="s">
        <v>56</v>
      </c>
      <c r="C12" s="108"/>
      <c r="D12" s="54">
        <f>F12</f>
        <v>300000</v>
      </c>
      <c r="E12" s="55">
        <v>0</v>
      </c>
      <c r="F12" s="54">
        <v>300000</v>
      </c>
    </row>
    <row r="13" spans="1:6" ht="25.5">
      <c r="A13" s="53" t="s">
        <v>118</v>
      </c>
      <c r="B13" s="53" t="s">
        <v>56</v>
      </c>
      <c r="C13" s="108"/>
      <c r="D13" s="54">
        <f>F13</f>
        <v>335000</v>
      </c>
      <c r="E13" s="55">
        <v>0</v>
      </c>
      <c r="F13" s="54">
        <v>335000</v>
      </c>
    </row>
    <row r="14" spans="1:6" ht="25.5" customHeight="1">
      <c r="A14" s="105" t="s">
        <v>96</v>
      </c>
      <c r="B14" s="53" t="s">
        <v>97</v>
      </c>
      <c r="C14" s="108"/>
      <c r="D14" s="109">
        <v>75500</v>
      </c>
      <c r="E14" s="114">
        <v>0</v>
      </c>
      <c r="F14" s="109">
        <v>75500</v>
      </c>
    </row>
    <row r="15" spans="1:6">
      <c r="A15" s="105"/>
      <c r="B15" s="53" t="s">
        <v>98</v>
      </c>
      <c r="C15" s="108"/>
      <c r="D15" s="109"/>
      <c r="E15" s="114"/>
      <c r="F15" s="109"/>
    </row>
    <row r="16" spans="1:6" ht="25.5">
      <c r="A16" s="53" t="s">
        <v>68</v>
      </c>
      <c r="B16" s="53" t="s">
        <v>69</v>
      </c>
      <c r="C16" s="108"/>
      <c r="D16" s="54">
        <f t="shared" ref="D16:D25" si="0">F16</f>
        <v>110000</v>
      </c>
      <c r="E16" s="55">
        <v>0</v>
      </c>
      <c r="F16" s="54">
        <v>110000</v>
      </c>
    </row>
    <row r="17" spans="1:6" ht="25.5">
      <c r="A17" s="53" t="s">
        <v>124</v>
      </c>
      <c r="B17" s="53" t="s">
        <v>98</v>
      </c>
      <c r="C17" s="108"/>
      <c r="D17" s="54">
        <f t="shared" si="0"/>
        <v>71500</v>
      </c>
      <c r="E17" s="55">
        <v>0</v>
      </c>
      <c r="F17" s="54">
        <v>71500</v>
      </c>
    </row>
    <row r="18" spans="1:6" ht="25.5" customHeight="1">
      <c r="A18" s="112" t="s">
        <v>63</v>
      </c>
      <c r="B18" s="53" t="s">
        <v>56</v>
      </c>
      <c r="C18" s="108"/>
      <c r="D18" s="54">
        <f t="shared" si="0"/>
        <v>350000</v>
      </c>
      <c r="E18" s="55">
        <v>0</v>
      </c>
      <c r="F18" s="54">
        <v>350000</v>
      </c>
    </row>
    <row r="19" spans="1:6" ht="25.5">
      <c r="A19" s="112"/>
      <c r="B19" s="53" t="s">
        <v>120</v>
      </c>
      <c r="C19" s="108"/>
      <c r="D19" s="54">
        <f t="shared" si="0"/>
        <v>128180.59</v>
      </c>
      <c r="E19" s="55">
        <v>0</v>
      </c>
      <c r="F19" s="54">
        <v>128180.59</v>
      </c>
    </row>
    <row r="20" spans="1:6" ht="25.5">
      <c r="A20" s="53" t="s">
        <v>64</v>
      </c>
      <c r="B20" s="53" t="s">
        <v>56</v>
      </c>
      <c r="C20" s="108"/>
      <c r="D20" s="54">
        <f t="shared" si="0"/>
        <v>350000</v>
      </c>
      <c r="E20" s="55">
        <v>0</v>
      </c>
      <c r="F20" s="54">
        <v>350000</v>
      </c>
    </row>
    <row r="21" spans="1:6">
      <c r="A21" s="53" t="s">
        <v>86</v>
      </c>
      <c r="B21" s="53" t="s">
        <v>98</v>
      </c>
      <c r="C21" s="108"/>
      <c r="D21" s="54">
        <f t="shared" si="0"/>
        <v>154800</v>
      </c>
      <c r="E21" s="55">
        <v>0</v>
      </c>
      <c r="F21" s="54">
        <v>154800</v>
      </c>
    </row>
    <row r="22" spans="1:6">
      <c r="A22" s="53" t="s">
        <v>92</v>
      </c>
      <c r="B22" s="53" t="s">
        <v>56</v>
      </c>
      <c r="C22" s="108"/>
      <c r="D22" s="54">
        <f t="shared" si="0"/>
        <v>680000</v>
      </c>
      <c r="E22" s="55">
        <v>0</v>
      </c>
      <c r="F22" s="54">
        <v>680000</v>
      </c>
    </row>
    <row r="23" spans="1:6">
      <c r="A23" s="53" t="s">
        <v>61</v>
      </c>
      <c r="B23" s="53" t="s">
        <v>56</v>
      </c>
      <c r="C23" s="108"/>
      <c r="D23" s="54">
        <f t="shared" si="0"/>
        <v>558000</v>
      </c>
      <c r="E23" s="55">
        <v>0</v>
      </c>
      <c r="F23" s="54">
        <v>558000</v>
      </c>
    </row>
    <row r="24" spans="1:6">
      <c r="A24" s="53" t="s">
        <v>112</v>
      </c>
      <c r="B24" s="53" t="s">
        <v>56</v>
      </c>
      <c r="C24" s="108"/>
      <c r="D24" s="54">
        <f t="shared" si="0"/>
        <v>380000</v>
      </c>
      <c r="E24" s="55">
        <v>0</v>
      </c>
      <c r="F24" s="54">
        <v>380000</v>
      </c>
    </row>
    <row r="25" spans="1:6" ht="25.5">
      <c r="A25" s="53" t="s">
        <v>122</v>
      </c>
      <c r="B25" s="53" t="s">
        <v>123</v>
      </c>
      <c r="C25" s="108"/>
      <c r="D25" s="54">
        <f t="shared" si="0"/>
        <v>37100</v>
      </c>
      <c r="E25" s="55">
        <v>0</v>
      </c>
      <c r="F25" s="54">
        <v>37100</v>
      </c>
    </row>
    <row r="26" spans="1:6" ht="25.5">
      <c r="A26" s="110" t="s">
        <v>7</v>
      </c>
      <c r="B26" s="57" t="s">
        <v>8</v>
      </c>
      <c r="C26" s="108"/>
      <c r="D26" s="27">
        <f t="shared" ref="D26:D28" si="1">E26+F26</f>
        <v>878460</v>
      </c>
      <c r="E26" s="55">
        <v>0</v>
      </c>
      <c r="F26" s="27">
        <v>878460</v>
      </c>
    </row>
    <row r="27" spans="1:6">
      <c r="A27" s="110"/>
      <c r="B27" s="57" t="s">
        <v>56</v>
      </c>
      <c r="C27" s="108"/>
      <c r="D27" s="27">
        <f t="shared" si="1"/>
        <v>350000</v>
      </c>
      <c r="E27" s="55">
        <v>0</v>
      </c>
      <c r="F27" s="27">
        <v>350000</v>
      </c>
    </row>
    <row r="28" spans="1:6">
      <c r="A28" s="53" t="s">
        <v>114</v>
      </c>
      <c r="B28" s="53" t="s">
        <v>126</v>
      </c>
      <c r="C28" s="108"/>
      <c r="D28" s="27">
        <f t="shared" si="1"/>
        <v>125000</v>
      </c>
      <c r="E28" s="55"/>
      <c r="F28" s="27">
        <v>125000</v>
      </c>
    </row>
    <row r="29" spans="1:6" ht="25.5">
      <c r="A29" s="111" t="s">
        <v>62</v>
      </c>
      <c r="B29" s="57" t="s">
        <v>8</v>
      </c>
      <c r="C29" s="108"/>
      <c r="D29" s="27">
        <f t="shared" ref="D29:D30" si="2">E29+F29</f>
        <v>656434.30000000005</v>
      </c>
      <c r="E29" s="55">
        <v>0</v>
      </c>
      <c r="F29" s="27">
        <v>656434.30000000005</v>
      </c>
    </row>
    <row r="30" spans="1:6" ht="25.5">
      <c r="A30" s="111"/>
      <c r="B30" s="57" t="s">
        <v>121</v>
      </c>
      <c r="C30" s="108"/>
      <c r="D30" s="27">
        <f t="shared" si="2"/>
        <v>165000</v>
      </c>
      <c r="E30" s="55"/>
      <c r="F30" s="27">
        <v>165000</v>
      </c>
    </row>
    <row r="31" spans="1:6" ht="25.5">
      <c r="A31" s="57" t="s">
        <v>9</v>
      </c>
      <c r="B31" s="57" t="s">
        <v>8</v>
      </c>
      <c r="C31" s="108"/>
      <c r="D31" s="27">
        <f t="shared" ref="D31:D58" si="3">F31</f>
        <v>914760</v>
      </c>
      <c r="E31" s="55">
        <v>0</v>
      </c>
      <c r="F31" s="27">
        <v>914760</v>
      </c>
    </row>
    <row r="32" spans="1:6" ht="25.5">
      <c r="A32" s="57" t="s">
        <v>10</v>
      </c>
      <c r="B32" s="57" t="s">
        <v>8</v>
      </c>
      <c r="C32" s="108"/>
      <c r="D32" s="27">
        <f t="shared" si="3"/>
        <v>2368800</v>
      </c>
      <c r="E32" s="55">
        <v>0</v>
      </c>
      <c r="F32" s="27">
        <v>2368800</v>
      </c>
    </row>
    <row r="33" spans="1:6">
      <c r="A33" s="57" t="s">
        <v>11</v>
      </c>
      <c r="B33" s="57" t="s">
        <v>129</v>
      </c>
      <c r="C33" s="108"/>
      <c r="D33" s="27">
        <f t="shared" si="3"/>
        <v>34255.14</v>
      </c>
      <c r="E33" s="55"/>
      <c r="F33" s="27">
        <f>8371.53+25883.61</f>
        <v>34255.14</v>
      </c>
    </row>
    <row r="34" spans="1:6" ht="25.5">
      <c r="A34" s="57" t="s">
        <v>12</v>
      </c>
      <c r="B34" s="57" t="s">
        <v>8</v>
      </c>
      <c r="C34" s="108"/>
      <c r="D34" s="27">
        <f t="shared" si="3"/>
        <v>753444.5</v>
      </c>
      <c r="E34" s="55">
        <v>0</v>
      </c>
      <c r="F34" s="27">
        <v>753444.5</v>
      </c>
    </row>
    <row r="35" spans="1:6" ht="25.5">
      <c r="A35" s="57" t="s">
        <v>13</v>
      </c>
      <c r="B35" s="57" t="s">
        <v>8</v>
      </c>
      <c r="C35" s="108"/>
      <c r="D35" s="27">
        <f t="shared" si="3"/>
        <v>755280.9</v>
      </c>
      <c r="E35" s="55">
        <v>0</v>
      </c>
      <c r="F35" s="27">
        <v>755280.9</v>
      </c>
    </row>
    <row r="36" spans="1:6" ht="25.5">
      <c r="A36" s="111" t="s">
        <v>14</v>
      </c>
      <c r="B36" s="57" t="s">
        <v>8</v>
      </c>
      <c r="C36" s="108"/>
      <c r="D36" s="27">
        <f t="shared" si="3"/>
        <v>1850800</v>
      </c>
      <c r="E36" s="55">
        <v>0</v>
      </c>
      <c r="F36" s="27">
        <v>1850800</v>
      </c>
    </row>
    <row r="37" spans="1:6" ht="25.5">
      <c r="A37" s="111"/>
      <c r="B37" s="57" t="s">
        <v>125</v>
      </c>
      <c r="C37" s="108"/>
      <c r="D37" s="27">
        <f t="shared" si="3"/>
        <v>231992.52</v>
      </c>
      <c r="E37" s="55">
        <v>0</v>
      </c>
      <c r="F37" s="27">
        <v>231992.52</v>
      </c>
    </row>
    <row r="38" spans="1:6" ht="25.5">
      <c r="A38" s="57" t="s">
        <v>15</v>
      </c>
      <c r="B38" s="57" t="s">
        <v>8</v>
      </c>
      <c r="C38" s="108"/>
      <c r="D38" s="27">
        <f t="shared" si="3"/>
        <v>603900</v>
      </c>
      <c r="E38" s="55">
        <v>0</v>
      </c>
      <c r="F38" s="27">
        <v>603900</v>
      </c>
    </row>
    <row r="39" spans="1:6" ht="25.5">
      <c r="A39" s="57" t="s">
        <v>16</v>
      </c>
      <c r="B39" s="57" t="s">
        <v>8</v>
      </c>
      <c r="C39" s="108"/>
      <c r="D39" s="27">
        <f t="shared" si="3"/>
        <v>667280</v>
      </c>
      <c r="E39" s="55">
        <v>0</v>
      </c>
      <c r="F39" s="27">
        <v>667280</v>
      </c>
    </row>
    <row r="40" spans="1:6" ht="25.5">
      <c r="A40" s="57" t="s">
        <v>17</v>
      </c>
      <c r="B40" s="57" t="s">
        <v>8</v>
      </c>
      <c r="C40" s="108"/>
      <c r="D40" s="27">
        <f t="shared" si="3"/>
        <v>600000</v>
      </c>
      <c r="E40" s="55">
        <v>0</v>
      </c>
      <c r="F40" s="27">
        <v>600000</v>
      </c>
    </row>
    <row r="41" spans="1:6" ht="25.5">
      <c r="A41" s="111" t="s">
        <v>19</v>
      </c>
      <c r="B41" s="57" t="s">
        <v>8</v>
      </c>
      <c r="C41" s="108"/>
      <c r="D41" s="27">
        <f t="shared" si="3"/>
        <v>1257600</v>
      </c>
      <c r="E41" s="55">
        <v>0</v>
      </c>
      <c r="F41" s="27">
        <v>1257600</v>
      </c>
    </row>
    <row r="42" spans="1:6" ht="38.25">
      <c r="A42" s="111"/>
      <c r="B42" s="57" t="s">
        <v>119</v>
      </c>
      <c r="C42" s="108"/>
      <c r="D42" s="27">
        <f t="shared" si="3"/>
        <v>183968.26</v>
      </c>
      <c r="E42" s="55">
        <v>0</v>
      </c>
      <c r="F42" s="27">
        <v>183968.26</v>
      </c>
    </row>
    <row r="43" spans="1:6">
      <c r="A43" s="111"/>
      <c r="B43" s="57" t="s">
        <v>56</v>
      </c>
      <c r="C43" s="108"/>
      <c r="D43" s="27">
        <f t="shared" si="3"/>
        <v>560611.4</v>
      </c>
      <c r="E43" s="55">
        <v>0</v>
      </c>
      <c r="F43" s="27">
        <v>560611.4</v>
      </c>
    </row>
    <row r="44" spans="1:6" ht="25.5">
      <c r="A44" s="39" t="s">
        <v>20</v>
      </c>
      <c r="B44" s="57" t="s">
        <v>8</v>
      </c>
      <c r="C44" s="108"/>
      <c r="D44" s="27">
        <f t="shared" si="3"/>
        <v>1578706</v>
      </c>
      <c r="E44" s="55">
        <v>0</v>
      </c>
      <c r="F44" s="27">
        <v>1578706</v>
      </c>
    </row>
    <row r="45" spans="1:6" ht="25.5">
      <c r="A45" s="110" t="s">
        <v>21</v>
      </c>
      <c r="B45" s="57" t="s">
        <v>8</v>
      </c>
      <c r="C45" s="108"/>
      <c r="D45" s="27">
        <f t="shared" si="3"/>
        <v>671680</v>
      </c>
      <c r="E45" s="55">
        <v>0</v>
      </c>
      <c r="F45" s="27">
        <v>671680</v>
      </c>
    </row>
    <row r="46" spans="1:6">
      <c r="A46" s="110"/>
      <c r="B46" s="57" t="s">
        <v>65</v>
      </c>
      <c r="C46" s="108"/>
      <c r="D46" s="27">
        <f t="shared" si="3"/>
        <v>180178</v>
      </c>
      <c r="E46" s="55">
        <v>0</v>
      </c>
      <c r="F46" s="27">
        <v>180178</v>
      </c>
    </row>
    <row r="47" spans="1:6" ht="25.5">
      <c r="A47" s="52" t="s">
        <v>22</v>
      </c>
      <c r="B47" s="57" t="s">
        <v>8</v>
      </c>
      <c r="C47" s="108"/>
      <c r="D47" s="27">
        <f t="shared" si="3"/>
        <v>878202</v>
      </c>
      <c r="E47" s="55">
        <v>0</v>
      </c>
      <c r="F47" s="27">
        <v>878202</v>
      </c>
    </row>
    <row r="48" spans="1:6" ht="29.25" customHeight="1">
      <c r="A48" s="57" t="s">
        <v>23</v>
      </c>
      <c r="B48" s="57" t="s">
        <v>8</v>
      </c>
      <c r="C48" s="108"/>
      <c r="D48" s="27">
        <f t="shared" si="3"/>
        <v>940120</v>
      </c>
      <c r="E48" s="55">
        <v>0</v>
      </c>
      <c r="F48" s="27">
        <v>940120</v>
      </c>
    </row>
    <row r="49" spans="1:6" ht="25.5">
      <c r="A49" s="110" t="s">
        <v>24</v>
      </c>
      <c r="B49" s="57" t="s">
        <v>8</v>
      </c>
      <c r="C49" s="108"/>
      <c r="D49" s="27">
        <f t="shared" si="3"/>
        <v>663000</v>
      </c>
      <c r="E49" s="55">
        <v>0</v>
      </c>
      <c r="F49" s="27">
        <v>663000</v>
      </c>
    </row>
    <row r="50" spans="1:6">
      <c r="A50" s="110"/>
      <c r="B50" s="57" t="s">
        <v>67</v>
      </c>
      <c r="C50" s="108"/>
      <c r="D50" s="27">
        <f t="shared" si="3"/>
        <v>92000</v>
      </c>
      <c r="E50" s="55">
        <v>0</v>
      </c>
      <c r="F50" s="27">
        <v>92000</v>
      </c>
    </row>
    <row r="51" spans="1:6" ht="25.5">
      <c r="A51" s="110"/>
      <c r="B51" s="57" t="s">
        <v>60</v>
      </c>
      <c r="C51" s="108"/>
      <c r="D51" s="27">
        <f t="shared" si="3"/>
        <v>32346.38</v>
      </c>
      <c r="E51" s="55">
        <v>0</v>
      </c>
      <c r="F51" s="27">
        <v>32346.38</v>
      </c>
    </row>
    <row r="52" spans="1:6" ht="25.5">
      <c r="A52" s="110"/>
      <c r="B52" s="57" t="s">
        <v>59</v>
      </c>
      <c r="C52" s="108"/>
      <c r="D52" s="27">
        <f t="shared" si="3"/>
        <v>70132.67</v>
      </c>
      <c r="E52" s="55">
        <v>0</v>
      </c>
      <c r="F52" s="27">
        <v>70132.67</v>
      </c>
    </row>
    <row r="53" spans="1:6" ht="25.5">
      <c r="A53" s="110"/>
      <c r="B53" s="57" t="s">
        <v>58</v>
      </c>
      <c r="C53" s="108"/>
      <c r="D53" s="27">
        <f t="shared" si="3"/>
        <v>206970</v>
      </c>
      <c r="E53" s="55">
        <v>0</v>
      </c>
      <c r="F53" s="27">
        <v>206970</v>
      </c>
    </row>
    <row r="54" spans="1:6" ht="25.5">
      <c r="A54" s="57" t="s">
        <v>25</v>
      </c>
      <c r="B54" s="57" t="s">
        <v>8</v>
      </c>
      <c r="C54" s="108"/>
      <c r="D54" s="27">
        <f t="shared" si="3"/>
        <v>1406400</v>
      </c>
      <c r="E54" s="55">
        <v>0</v>
      </c>
      <c r="F54" s="27">
        <v>1406400</v>
      </c>
    </row>
    <row r="55" spans="1:6" ht="25.5">
      <c r="A55" s="57" t="s">
        <v>26</v>
      </c>
      <c r="B55" s="57" t="s">
        <v>8</v>
      </c>
      <c r="C55" s="108"/>
      <c r="D55" s="27">
        <f t="shared" si="3"/>
        <v>2373110</v>
      </c>
      <c r="E55" s="55">
        <v>0</v>
      </c>
      <c r="F55" s="27">
        <v>2373110</v>
      </c>
    </row>
    <row r="56" spans="1:6" ht="25.5">
      <c r="A56" s="57" t="s">
        <v>27</v>
      </c>
      <c r="B56" s="57" t="s">
        <v>8</v>
      </c>
      <c r="C56" s="108"/>
      <c r="D56" s="27">
        <f t="shared" si="3"/>
        <v>1088000</v>
      </c>
      <c r="E56" s="55">
        <v>0</v>
      </c>
      <c r="F56" s="27">
        <v>1088000</v>
      </c>
    </row>
    <row r="57" spans="1:6" ht="25.5">
      <c r="A57" s="57" t="s">
        <v>28</v>
      </c>
      <c r="B57" s="57" t="s">
        <v>8</v>
      </c>
      <c r="C57" s="108"/>
      <c r="D57" s="27">
        <f t="shared" si="3"/>
        <v>889200</v>
      </c>
      <c r="E57" s="55">
        <v>0</v>
      </c>
      <c r="F57" s="27">
        <v>889200</v>
      </c>
    </row>
    <row r="58" spans="1:6">
      <c r="A58" s="57" t="s">
        <v>107</v>
      </c>
      <c r="B58" s="57" t="s">
        <v>56</v>
      </c>
      <c r="C58" s="56"/>
      <c r="D58" s="27">
        <f t="shared" si="3"/>
        <v>494000</v>
      </c>
      <c r="E58" s="55">
        <v>0</v>
      </c>
      <c r="F58" s="27">
        <v>494000</v>
      </c>
    </row>
    <row r="59" spans="1:6">
      <c r="A59" s="104" t="s">
        <v>29</v>
      </c>
      <c r="B59" s="104"/>
      <c r="C59" s="104"/>
      <c r="D59" s="27">
        <f t="shared" ref="D59:E59" si="4">SUM(D12:D58)</f>
        <v>28051712.66</v>
      </c>
      <c r="E59" s="27">
        <f t="shared" si="4"/>
        <v>0</v>
      </c>
      <c r="F59" s="27">
        <f>SUM(F12:F58)</f>
        <v>28051712.66</v>
      </c>
    </row>
    <row r="60" spans="1:6">
      <c r="A60" s="39" t="s">
        <v>11</v>
      </c>
      <c r="B60" s="105" t="s">
        <v>8</v>
      </c>
      <c r="C60" s="106" t="s">
        <v>30</v>
      </c>
      <c r="D60" s="27">
        <f t="shared" ref="D60:D66" si="5">E60+F60</f>
        <v>1399920</v>
      </c>
      <c r="E60" s="40">
        <f>1399920-1890</f>
        <v>1398030</v>
      </c>
      <c r="F60" s="27">
        <v>1890</v>
      </c>
    </row>
    <row r="61" spans="1:6">
      <c r="A61" s="41" t="s">
        <v>18</v>
      </c>
      <c r="B61" s="105"/>
      <c r="C61" s="106"/>
      <c r="D61" s="27">
        <f t="shared" si="5"/>
        <v>570200</v>
      </c>
      <c r="E61" s="40">
        <f>570200-770</f>
        <v>569430</v>
      </c>
      <c r="F61" s="27">
        <v>770</v>
      </c>
    </row>
    <row r="62" spans="1:6">
      <c r="A62" s="41" t="s">
        <v>31</v>
      </c>
      <c r="B62" s="105"/>
      <c r="C62" s="106"/>
      <c r="D62" s="27">
        <f t="shared" si="5"/>
        <v>1057160</v>
      </c>
      <c r="E62" s="40">
        <f>1057160-1427</f>
        <v>1055733</v>
      </c>
      <c r="F62" s="27">
        <v>1427</v>
      </c>
    </row>
    <row r="63" spans="1:6">
      <c r="A63" s="41" t="s">
        <v>32</v>
      </c>
      <c r="B63" s="105"/>
      <c r="C63" s="106"/>
      <c r="D63" s="27">
        <f t="shared" si="5"/>
        <v>1067040</v>
      </c>
      <c r="E63" s="40">
        <f>1067040-1441</f>
        <v>1065599</v>
      </c>
      <c r="F63" s="27">
        <v>1441</v>
      </c>
    </row>
    <row r="64" spans="1:6">
      <c r="A64" s="41" t="s">
        <v>33</v>
      </c>
      <c r="B64" s="105"/>
      <c r="C64" s="106"/>
      <c r="D64" s="27">
        <f t="shared" si="5"/>
        <v>792300</v>
      </c>
      <c r="E64" s="40">
        <f>792300-1070</f>
        <v>791230</v>
      </c>
      <c r="F64" s="27">
        <v>1070</v>
      </c>
    </row>
    <row r="65" spans="1:6">
      <c r="A65" s="41" t="s">
        <v>34</v>
      </c>
      <c r="B65" s="105"/>
      <c r="C65" s="106"/>
      <c r="D65" s="27">
        <f t="shared" si="5"/>
        <v>897000</v>
      </c>
      <c r="E65" s="40">
        <f>897000-1211</f>
        <v>895789</v>
      </c>
      <c r="F65" s="27">
        <v>1211</v>
      </c>
    </row>
    <row r="66" spans="1:6">
      <c r="A66" s="41" t="s">
        <v>35</v>
      </c>
      <c r="B66" s="105"/>
      <c r="C66" s="106"/>
      <c r="D66" s="27">
        <f t="shared" si="5"/>
        <v>1011398</v>
      </c>
      <c r="E66" s="40">
        <f>1011398-1365</f>
        <v>1010033</v>
      </c>
      <c r="F66" s="27">
        <v>1365</v>
      </c>
    </row>
    <row r="67" spans="1:6">
      <c r="A67" s="104" t="s">
        <v>29</v>
      </c>
      <c r="B67" s="104"/>
      <c r="C67" s="104"/>
      <c r="D67" s="27">
        <f>SUM(D60:D66)</f>
        <v>6795018</v>
      </c>
      <c r="E67" s="47">
        <f t="shared" ref="E67:F67" si="6">SUM(E60:E66)</f>
        <v>6785844</v>
      </c>
      <c r="F67" s="27">
        <f t="shared" si="6"/>
        <v>9174</v>
      </c>
    </row>
    <row r="68" spans="1:6">
      <c r="A68" s="103" t="s">
        <v>36</v>
      </c>
      <c r="B68" s="103"/>
      <c r="C68" s="103"/>
      <c r="D68" s="27">
        <f>D67+D59</f>
        <v>34846730.659999996</v>
      </c>
      <c r="E68" s="47">
        <f>E67+E59</f>
        <v>6785844</v>
      </c>
      <c r="F68" s="27">
        <f>F67+F59</f>
        <v>28060886.66</v>
      </c>
    </row>
    <row r="71" spans="1:6">
      <c r="F71" s="28"/>
    </row>
  </sheetData>
  <autoFilter ref="A11:F68"/>
  <mergeCells count="25">
    <mergeCell ref="A41:A43"/>
    <mergeCell ref="A18:A19"/>
    <mergeCell ref="A29:A30"/>
    <mergeCell ref="A36:A37"/>
    <mergeCell ref="A7:F7"/>
    <mergeCell ref="A14:A15"/>
    <mergeCell ref="D14:D15"/>
    <mergeCell ref="E14:E15"/>
    <mergeCell ref="F14:F15"/>
    <mergeCell ref="D1:F6"/>
    <mergeCell ref="A68:C68"/>
    <mergeCell ref="A59:C59"/>
    <mergeCell ref="B60:B66"/>
    <mergeCell ref="C60:C66"/>
    <mergeCell ref="A67:C67"/>
    <mergeCell ref="D8:F8"/>
    <mergeCell ref="A10:A11"/>
    <mergeCell ref="B10:B11"/>
    <mergeCell ref="C10:C11"/>
    <mergeCell ref="D10:D11"/>
    <mergeCell ref="E10:F10"/>
    <mergeCell ref="A26:A27"/>
    <mergeCell ref="C12:C57"/>
    <mergeCell ref="A49:A53"/>
    <mergeCell ref="A45:A46"/>
  </mergeCells>
  <pageMargins left="0.78740157480314965" right="0.31496062992125984" top="0.35433070866141736" bottom="0.55118110236220474" header="0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2024-05-02T05:02:29Z</cp:lastPrinted>
  <dcterms:created xsi:type="dcterms:W3CDTF">2023-08-10T19:03:18Z</dcterms:created>
  <dcterms:modified xsi:type="dcterms:W3CDTF">2024-05-03T09:00:56Z</dcterms:modified>
</cp:coreProperties>
</file>